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KQKD-6T.2010 -value" sheetId="1" r:id="rId1"/>
  </sheets>
  <definedNames>
    <definedName name="IV_tblInvAdjustmentsDetail">#REF!</definedName>
    <definedName name="MASO_KQHDKD" localSheetId="0">'KQKD-6T.2010 -value'!$D$7:$D$33</definedName>
    <definedName name="MASO_KQHDKD">#REF!</definedName>
    <definedName name="MASO_KQKD" localSheetId="0">'KQKD-6T.2010 -value'!$D$7:$D$33</definedName>
    <definedName name="MASO_KQKD">#REF!</definedName>
    <definedName name="_xlnm.Print_Area" localSheetId="0">'KQKD-6T.2010 -value'!$B$1:$O$41</definedName>
    <definedName name="SOTIEN_KQHĐKD_LK" localSheetId="0">'KQKD-6T.2010 -value'!$F$7:$F$33</definedName>
    <definedName name="SOTIEN_KQHĐKD_LK">#REF!</definedName>
    <definedName name="SOTIEN_KQKD_LK" localSheetId="0">'KQKD-6T.2010 -value'!$F$7:$F$33</definedName>
    <definedName name="SOTIEN_KQKD_LK">#REF!</definedName>
    <definedName name="SOTIEN_KYTRUOC" localSheetId="0">'KQKD-6T.2010 -value'!#REF!</definedName>
    <definedName name="SOTIEN_KYTRUOC">#REF!</definedName>
  </definedNames>
  <calcPr fullCalcOnLoad="1"/>
</workbook>
</file>

<file path=xl/sharedStrings.xml><?xml version="1.0" encoding="utf-8"?>
<sst xmlns="http://schemas.openxmlformats.org/spreadsheetml/2006/main" count="94" uniqueCount="85">
  <si>
    <t xml:space="preserve">COÂNG TY COÅ PHAÀN CHEÁ BIEÁN GOÃ ÑÖÙC THAØNH </t>
  </si>
  <si>
    <t>BAÙO CAÙO KEÁT QUAÛ HOAÏT ÑOÄNG KINH DOANH</t>
  </si>
  <si>
    <t>CHÆ TIEÂU</t>
  </si>
  <si>
    <t xml:space="preserve">Maõ 
</t>
  </si>
  <si>
    <t>số</t>
  </si>
  <si>
    <t xml:space="preserve"> Doanh thu baùn haøng, cung caáp dòch vuï</t>
  </si>
  <si>
    <t>01</t>
  </si>
  <si>
    <t>Doanh thu xuaát khaåu</t>
  </si>
  <si>
    <t>Doanh thu cung cấp dịch vụ</t>
  </si>
  <si>
    <t>03</t>
  </si>
  <si>
    <t>+</t>
  </si>
  <si>
    <t>Chieát khaáu thöông maïi</t>
  </si>
  <si>
    <t>04</t>
  </si>
  <si>
    <t>Giaûm giaù haøng baùn</t>
  </si>
  <si>
    <t>05</t>
  </si>
  <si>
    <t>Haøng baùn bò traû laïi</t>
  </si>
  <si>
    <t>06</t>
  </si>
  <si>
    <t xml:space="preserve">Thueá TTÑB, thueá xuaát khaåu phaûi noäp </t>
  </si>
  <si>
    <t>07</t>
  </si>
  <si>
    <t xml:space="preserve"> 1. </t>
  </si>
  <si>
    <t>Doanh thu thuaàn baùn haøng</t>
  </si>
  <si>
    <t>10</t>
  </si>
  <si>
    <t xml:space="preserve"> 2. </t>
  </si>
  <si>
    <t>Giaù voán haøng baùn</t>
  </si>
  <si>
    <t>11</t>
  </si>
  <si>
    <t xml:space="preserve"> 3. </t>
  </si>
  <si>
    <t>20</t>
  </si>
  <si>
    <t xml:space="preserve"> 4. </t>
  </si>
  <si>
    <t>Doanh thu hoaït ñoäng taøi chính</t>
  </si>
  <si>
    <t>21</t>
  </si>
  <si>
    <t xml:space="preserve"> 5. </t>
  </si>
  <si>
    <t>Chi phí taøi chính</t>
  </si>
  <si>
    <t>22</t>
  </si>
  <si>
    <t>Trong ñoù: Laõi vay phaûi traû</t>
  </si>
  <si>
    <t>23</t>
  </si>
  <si>
    <t xml:space="preserve"> 6. </t>
  </si>
  <si>
    <t>Chi phí baùn haøng</t>
  </si>
  <si>
    <t>24</t>
  </si>
  <si>
    <t xml:space="preserve"> 7. </t>
  </si>
  <si>
    <t>Chi phí quaûn lyù doanh nghieäp</t>
  </si>
  <si>
    <t>25</t>
  </si>
  <si>
    <t xml:space="preserve"> 8. </t>
  </si>
  <si>
    <t xml:space="preserve">Lôïi nhuaän töø hoaït ñoäng kinh doanh </t>
  </si>
  <si>
    <t>30</t>
  </si>
  <si>
    <t>[30 = 20+(21-22)-(24+25)]</t>
  </si>
  <si>
    <t xml:space="preserve"> 9. </t>
  </si>
  <si>
    <t>Thu nhaäp khaùc</t>
  </si>
  <si>
    <t>31</t>
  </si>
  <si>
    <t xml:space="preserve"> 10. </t>
  </si>
  <si>
    <t>Chi phí khaùc</t>
  </si>
  <si>
    <t>32</t>
  </si>
  <si>
    <t xml:space="preserve"> 11. </t>
  </si>
  <si>
    <t>40</t>
  </si>
  <si>
    <t>12.</t>
  </si>
  <si>
    <t>50</t>
  </si>
  <si>
    <t>13.</t>
  </si>
  <si>
    <t>51</t>
  </si>
  <si>
    <t>Miễn giảm 6thaùng cuối năm</t>
  </si>
  <si>
    <t>Thueá thu nhaäp doanh nghieäp hoãn lại</t>
  </si>
  <si>
    <t>14.</t>
  </si>
  <si>
    <t>60</t>
  </si>
  <si>
    <t>KEÁ TOAÙN TRÖÔÛNG</t>
  </si>
  <si>
    <t>NGÖÔØI LAÄP BIEÅU</t>
  </si>
  <si>
    <t>Nguyễn Thị Hương Huyền</t>
  </si>
  <si>
    <t>Số tuyệt đối</t>
  </si>
  <si>
    <t>% so với</t>
  </si>
  <si>
    <t>cả năm 2010</t>
  </si>
  <si>
    <t xml:space="preserve">Kế hoạch </t>
  </si>
  <si>
    <t>KH cả năm</t>
  </si>
  <si>
    <t>So với cùng kỳ</t>
  </si>
  <si>
    <t>%</t>
  </si>
  <si>
    <t>Trần Nguyễn Việt Trung</t>
  </si>
  <si>
    <t>Thueá thu nhaäp doanh nghieäp dự kiến (20%)</t>
  </si>
  <si>
    <t>TOÅNG GIAÙM ÑOÁC</t>
  </si>
  <si>
    <t>Lê Hải Liễu</t>
  </si>
  <si>
    <t>Thuế TNDN hoaõn laïi</t>
  </si>
  <si>
    <t>9 th/2010 (thöïc teá)</t>
  </si>
  <si>
    <t>9 th/2009 (đaõ k.toaùn)</t>
  </si>
  <si>
    <t>Năm 2009 (đaõ k.toaùn)</t>
  </si>
  <si>
    <r>
      <t xml:space="preserve"> Caùc khoaûn giaûm tröø  </t>
    </r>
    <r>
      <rPr>
        <sz val="11"/>
        <rFont val="vni-times"/>
        <family val="0"/>
      </rPr>
      <t>(03 = 04+05+06+07)</t>
    </r>
  </si>
  <si>
    <r>
      <t xml:space="preserve">Lôïi nhuaän goäp  </t>
    </r>
    <r>
      <rPr>
        <sz val="11"/>
        <rFont val="vni-times"/>
        <family val="0"/>
      </rPr>
      <t>(20 = 10-11)</t>
    </r>
  </si>
  <si>
    <r>
      <t xml:space="preserve">Lôïi nhuaän khaùc  </t>
    </r>
    <r>
      <rPr>
        <sz val="11"/>
        <rFont val="vni-times"/>
        <family val="0"/>
      </rPr>
      <t>(40 = 31-32)</t>
    </r>
  </si>
  <si>
    <r>
      <t xml:space="preserve">Toång lôïi nhuaän tröôùc thueá </t>
    </r>
    <r>
      <rPr>
        <sz val="11"/>
        <rFont val="vni-times"/>
        <family val="0"/>
      </rPr>
      <t>(50 = 30+40)</t>
    </r>
  </si>
  <si>
    <r>
      <t xml:space="preserve">Lôïi nhuaän sau thueá  </t>
    </r>
    <r>
      <rPr>
        <sz val="11"/>
        <rFont val="vni-times"/>
        <family val="0"/>
      </rPr>
      <t>(60 = 50-51)</t>
    </r>
  </si>
  <si>
    <t>Ngày  18 tháng 10 năm 2010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</si>
</sst>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Cho tháng &quot;m&quot;, keát thuùc vaøo ngaøy &quot;dd&quot; thaùng &quot;mm&quot; naêm &quot;yyyy"/>
    <numFmt numFmtId="174" formatCode="&quot;Tháng &quot;mm"/>
    <numFmt numFmtId="175" formatCode="0.0%"/>
    <numFmt numFmtId="176" formatCode="_(* #,##0.000_);_(* \(#,##0.000\);_(* &quot;-&quot;??_);_(@_)"/>
    <numFmt numFmtId="177" formatCode="0.000"/>
    <numFmt numFmtId="178" formatCode="&quot;đến T&quot;mm/yy"/>
    <numFmt numFmtId="179" formatCode="_-&quot;$&quot;* #,##0_-;\-&quot;$&quot;* #,##0_-;_-&quot;$&quot;* &quot;-&quot;_-;_-@_-"/>
    <numFmt numFmtId="180" formatCode="mmm"/>
    <numFmt numFmtId="181" formatCode="\$#,##0\ ;\(\$#,##0\)"/>
    <numFmt numFmtId="182" formatCode="_-* #,##0_-;\-* #,##0_-;_-* &quot;-&quot;_-;_-@_-"/>
    <numFmt numFmtId="183" formatCode="_-* #,##0.00_-;\-* #,##0.00_-;_-* &quot;-&quot;??_-;_-@_-"/>
    <numFmt numFmtId="184" formatCode="_-&quot;$&quot;* #,##0.00_-;\-&quot;$&quot;* #,##0.00_-;_-&quot;$&quot;* &quot;-&quot;??_-;_-@_-"/>
    <numFmt numFmtId="185" formatCode="d"/>
    <numFmt numFmtId="186" formatCode="#,##0\ &quot;DM&quot;;\-#,##0\ &quot;DM&quot;"/>
    <numFmt numFmtId="187" formatCode="0.000%"/>
    <numFmt numFmtId="188" formatCode="&quot;￥&quot;#,##0;&quot;￥&quot;\-#,##0"/>
    <numFmt numFmtId="189" formatCode="00.000"/>
    <numFmt numFmtId="190" formatCode="_ * #,##0.00_ ;_ * \-#,##0.00_ ;_ * &quot;-&quot;??_ ;_ @_ "/>
    <numFmt numFmtId="191" formatCode="_ * #,##0_ ;_ * \-#,##0_ ;_ * &quot;-&quot;_ ;_ @_ "/>
    <numFmt numFmtId="192" formatCode="&quot; &quot;m&quot; tháng đầu năm 2010&quot;"/>
    <numFmt numFmtId="193" formatCode="_(* #,##0.0_);_(* \(#,##0.0\);_(* &quot;-&quot;??_);_(@_)"/>
  </numFmts>
  <fonts count="54">
    <font>
      <sz val="13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VNI-Helve-Condense"/>
      <family val="0"/>
    </font>
    <font>
      <sz val="10"/>
      <name val="VNI-Centur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name val="ＭＳ 明朝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i/>
      <sz val="12"/>
      <name val="VNI-Times"/>
      <family val="0"/>
    </font>
    <font>
      <b/>
      <sz val="12"/>
      <name val="VNI-Times"/>
      <family val="0"/>
    </font>
    <font>
      <sz val="12"/>
      <name val="VNI-Times"/>
      <family val="0"/>
    </font>
    <font>
      <b/>
      <sz val="14"/>
      <name val="VNI-Times"/>
      <family val="0"/>
    </font>
    <font>
      <i/>
      <sz val="13"/>
      <name val="Times New Roman"/>
      <family val="1"/>
    </font>
    <font>
      <i/>
      <sz val="12"/>
      <name val="VNI-Times"/>
      <family val="0"/>
    </font>
    <font>
      <sz val="11"/>
      <name val="vni-times"/>
      <family val="0"/>
    </font>
    <font>
      <b/>
      <i/>
      <sz val="11"/>
      <name val="VNI-Times"/>
      <family val="0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1"/>
      <name val="VNI-Times"/>
      <family val="0"/>
    </font>
    <font>
      <i/>
      <sz val="11"/>
      <name val="VNI-Times"/>
      <family val="0"/>
    </font>
    <font>
      <b/>
      <sz val="11"/>
      <name val="Times New Roman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9" fontId="2" fillId="0" borderId="0" applyFont="0" applyFill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>
      <alignment horizontal="center" wrapText="1"/>
      <protection locked="0"/>
    </xf>
    <xf numFmtId="0" fontId="5" fillId="3" borderId="0" applyNumberFormat="0" applyBorder="0" applyAlignment="0" applyProtection="0"/>
    <xf numFmtId="180" fontId="2" fillId="0" borderId="0" applyFill="0" applyBorder="0" applyAlignment="0">
      <protection/>
    </xf>
    <xf numFmtId="0" fontId="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8" fillId="0" borderId="0" applyNumberFormat="0" applyAlignment="0">
      <protection/>
    </xf>
    <xf numFmtId="0" fontId="9" fillId="0" borderId="0" applyNumberFormat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21" borderId="2" applyNumberFormat="0" applyAlignment="0" applyProtection="0"/>
    <xf numFmtId="0" fontId="2" fillId="0" borderId="0" applyFont="0" applyFill="0" applyBorder="0" applyAlignment="0" applyProtection="0"/>
    <xf numFmtId="0" fontId="10" fillId="0" borderId="0" applyNumberFormat="0" applyAlignment="0">
      <protection/>
    </xf>
    <xf numFmtId="0" fontId="1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2" fillId="4" borderId="0" applyNumberFormat="0" applyBorder="0" applyAlignment="0" applyProtection="0"/>
    <xf numFmtId="38" fontId="13" fillId="20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10" fontId="13" fillId="22" borderId="8" applyNumberFormat="0" applyBorder="0" applyAlignment="0" applyProtection="0"/>
    <xf numFmtId="0" fontId="2" fillId="23" borderId="0">
      <alignment/>
      <protection/>
    </xf>
    <xf numFmtId="0" fontId="19" fillId="0" borderId="9" applyNumberFormat="0" applyFill="0" applyAlignment="0" applyProtection="0"/>
    <xf numFmtId="0" fontId="2" fillId="24" borderId="0">
      <alignment/>
      <protection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0" fillId="25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22" borderId="10" applyNumberFormat="0" applyFont="0" applyAlignment="0" applyProtection="0"/>
    <xf numFmtId="0" fontId="23" fillId="20" borderId="11" applyNumberFormat="0" applyAlignment="0" applyProtection="0"/>
    <xf numFmtId="14" fontId="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4" fillId="0" borderId="12" applyNumberFormat="0" applyBorder="0">
      <alignment/>
      <protection/>
    </xf>
    <xf numFmtId="164" fontId="25" fillId="0" borderId="0">
      <alignment/>
      <protection/>
    </xf>
    <xf numFmtId="0" fontId="24" fillId="0" borderId="0" applyNumberFormat="0" applyFont="0" applyFill="0" applyBorder="0" applyAlignment="0" applyProtection="0"/>
    <xf numFmtId="185" fontId="2" fillId="0" borderId="0" applyNumberFormat="0" applyFill="0" applyBorder="0" applyAlignment="0" applyProtection="0"/>
    <xf numFmtId="0" fontId="24" fillId="0" borderId="0">
      <alignment/>
      <protection/>
    </xf>
    <xf numFmtId="40" fontId="26" fillId="0" borderId="0" applyBorder="0">
      <alignment horizontal="right"/>
      <protection/>
    </xf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186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36" fillId="0" borderId="0">
      <alignment/>
      <protection/>
    </xf>
    <xf numFmtId="0" fontId="34" fillId="0" borderId="0">
      <alignment/>
      <protection/>
    </xf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7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7" fillId="20" borderId="0" xfId="80" applyFont="1" applyFill="1" applyBorder="1">
      <alignment/>
      <protection/>
    </xf>
    <xf numFmtId="0" fontId="39" fillId="0" borderId="0" xfId="80" applyFont="1" applyFill="1" applyBorder="1" applyAlignment="1">
      <alignment horizontal="centerContinuous"/>
      <protection/>
    </xf>
    <xf numFmtId="171" fontId="39" fillId="0" borderId="0" xfId="46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39" fillId="0" borderId="0" xfId="80" applyFont="1" applyFill="1" applyBorder="1">
      <alignment/>
      <protection/>
    </xf>
    <xf numFmtId="172" fontId="0" fillId="0" borderId="0" xfId="46" applyNumberFormat="1" applyFont="1" applyAlignment="1">
      <alignment/>
    </xf>
    <xf numFmtId="0" fontId="41" fillId="0" borderId="0" xfId="0" applyFont="1" applyAlignment="1">
      <alignment horizontal="right"/>
    </xf>
    <xf numFmtId="0" fontId="37" fillId="20" borderId="0" xfId="80" applyNumberFormat="1" applyFont="1" applyFill="1" applyBorder="1" applyAlignment="1">
      <alignment vertical="center"/>
      <protection/>
    </xf>
    <xf numFmtId="0" fontId="37" fillId="20" borderId="0" xfId="80" applyFont="1" applyFill="1" applyBorder="1" applyAlignment="1">
      <alignment vertical="center"/>
      <protection/>
    </xf>
    <xf numFmtId="171" fontId="0" fillId="0" borderId="0" xfId="46" applyFont="1" applyAlignment="1">
      <alignment/>
    </xf>
    <xf numFmtId="172" fontId="0" fillId="0" borderId="0" xfId="46" applyNumberFormat="1" applyAlignment="1">
      <alignment/>
    </xf>
    <xf numFmtId="172" fontId="2" fillId="0" borderId="0" xfId="46" applyNumberFormat="1" applyFont="1" applyAlignment="1">
      <alignment/>
    </xf>
    <xf numFmtId="0" fontId="44" fillId="20" borderId="0" xfId="80" applyFont="1" applyFill="1" applyBorder="1">
      <alignment/>
      <protection/>
    </xf>
    <xf numFmtId="49" fontId="45" fillId="0" borderId="0" xfId="0" applyNumberFormat="1" applyFont="1" applyFill="1" applyAlignment="1">
      <alignment horizontal="center"/>
    </xf>
    <xf numFmtId="171" fontId="43" fillId="0" borderId="0" xfId="46" applyFont="1" applyFill="1" applyBorder="1" applyAlignment="1">
      <alignment horizontal="center"/>
    </xf>
    <xf numFmtId="172" fontId="0" fillId="0" borderId="0" xfId="46" applyNumberFormat="1" applyFont="1" applyAlignment="1">
      <alignment horizontal="center"/>
    </xf>
    <xf numFmtId="176" fontId="46" fillId="0" borderId="0" xfId="46" applyNumberFormat="1" applyFont="1" applyFill="1" applyAlignment="1">
      <alignment horizontal="center"/>
    </xf>
    <xf numFmtId="177" fontId="43" fillId="0" borderId="0" xfId="80" applyNumberFormat="1" applyFont="1" applyFill="1" applyBorder="1" applyAlignment="1">
      <alignment horizontal="center"/>
      <protection/>
    </xf>
    <xf numFmtId="0" fontId="47" fillId="0" borderId="0" xfId="0" applyFont="1" applyAlignment="1">
      <alignment/>
    </xf>
    <xf numFmtId="172" fontId="39" fillId="0" borderId="0" xfId="46" applyNumberFormat="1" applyFont="1" applyFill="1" applyBorder="1" applyAlignment="1">
      <alignment horizontal="center"/>
    </xf>
    <xf numFmtId="0" fontId="43" fillId="0" borderId="0" xfId="80" applyFont="1" applyFill="1" applyBorder="1" applyAlignment="1">
      <alignment horizontal="centerContinuous"/>
      <protection/>
    </xf>
    <xf numFmtId="176" fontId="46" fillId="0" borderId="0" xfId="46" applyNumberFormat="1" applyFont="1" applyFill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horizontal="center"/>
    </xf>
    <xf numFmtId="0" fontId="38" fillId="0" borderId="0" xfId="79" applyFont="1" applyBorder="1" applyAlignment="1">
      <alignment horizontal="center"/>
      <protection/>
    </xf>
    <xf numFmtId="0" fontId="39" fillId="0" borderId="0" xfId="80" applyFont="1" applyFill="1" applyBorder="1" applyAlignment="1">
      <alignment horizontal="center"/>
      <protection/>
    </xf>
    <xf numFmtId="0" fontId="38" fillId="0" borderId="0" xfId="80" applyFont="1" applyFill="1" applyBorder="1" applyAlignment="1">
      <alignment horizontal="center"/>
      <protection/>
    </xf>
    <xf numFmtId="0" fontId="42" fillId="0" borderId="0" xfId="80" applyFont="1" applyBorder="1" applyAlignment="1">
      <alignment horizontal="center"/>
      <protection/>
    </xf>
    <xf numFmtId="0" fontId="43" fillId="0" borderId="0" xfId="80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8" fillId="0" borderId="14" xfId="80" applyFont="1" applyFill="1" applyBorder="1" applyAlignment="1">
      <alignment horizontal="left"/>
      <protection/>
    </xf>
    <xf numFmtId="0" fontId="48" fillId="0" borderId="15" xfId="80" applyNumberFormat="1" applyFont="1" applyFill="1" applyBorder="1" applyAlignment="1">
      <alignment horizontal="centerContinuous" vertical="center" wrapText="1"/>
      <protection/>
    </xf>
    <xf numFmtId="171" fontId="44" fillId="0" borderId="15" xfId="46" applyFont="1" applyFill="1" applyBorder="1" applyAlignment="1" quotePrefix="1">
      <alignment horizontal="center" vertical="center"/>
    </xf>
    <xf numFmtId="171" fontId="49" fillId="0" borderId="16" xfId="46" applyFont="1" applyFill="1" applyBorder="1" applyAlignment="1" quotePrefix="1">
      <alignment horizontal="center" vertical="center"/>
    </xf>
    <xf numFmtId="174" fontId="51" fillId="0" borderId="17" xfId="46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44" fillId="0" borderId="19" xfId="80" applyNumberFormat="1" applyFont="1" applyFill="1" applyBorder="1" applyAlignment="1">
      <alignment horizontal="left" vertical="center" wrapText="1"/>
      <protection/>
    </xf>
    <xf numFmtId="0" fontId="48" fillId="0" borderId="20" xfId="80" applyNumberFormat="1" applyFont="1" applyFill="1" applyBorder="1" applyAlignment="1">
      <alignment horizontal="centerContinuous" vertical="center" wrapText="1"/>
      <protection/>
    </xf>
    <xf numFmtId="171" fontId="44" fillId="0" borderId="20" xfId="46" applyFont="1" applyFill="1" applyBorder="1" applyAlignment="1">
      <alignment horizontal="center" vertical="center"/>
    </xf>
    <xf numFmtId="171" fontId="49" fillId="0" borderId="21" xfId="46" applyFont="1" applyFill="1" applyBorder="1" applyAlignment="1">
      <alignment horizontal="center" vertical="center"/>
    </xf>
    <xf numFmtId="178" fontId="44" fillId="0" borderId="22" xfId="46" applyNumberFormat="1" applyFont="1" applyFill="1" applyBorder="1" applyAlignment="1">
      <alignment horizontal="center" vertical="center"/>
    </xf>
    <xf numFmtId="0" fontId="50" fillId="0" borderId="8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178" fontId="44" fillId="0" borderId="23" xfId="46" applyNumberFormat="1" applyFont="1" applyFill="1" applyBorder="1" applyAlignment="1">
      <alignment horizontal="center" vertical="center"/>
    </xf>
    <xf numFmtId="0" fontId="50" fillId="0" borderId="24" xfId="0" applyFont="1" applyBorder="1" applyAlignment="1">
      <alignment horizontal="center"/>
    </xf>
    <xf numFmtId="0" fontId="48" fillId="0" borderId="25" xfId="80" applyFont="1" applyFill="1" applyBorder="1" applyAlignment="1" quotePrefix="1">
      <alignment horizontal="left" vertical="center"/>
      <protection/>
    </xf>
    <xf numFmtId="0" fontId="48" fillId="0" borderId="26" xfId="80" applyFont="1" applyFill="1" applyBorder="1" applyAlignment="1">
      <alignment vertical="center"/>
      <protection/>
    </xf>
    <xf numFmtId="171" fontId="43" fillId="0" borderId="26" xfId="46" applyFont="1" applyFill="1" applyBorder="1" applyAlignment="1" quotePrefix="1">
      <alignment horizontal="center" vertical="center"/>
    </xf>
    <xf numFmtId="169" fontId="48" fillId="0" borderId="27" xfId="46" applyNumberFormat="1" applyFont="1" applyFill="1" applyBorder="1" applyAlignment="1">
      <alignment vertical="center"/>
    </xf>
    <xf numFmtId="169" fontId="48" fillId="0" borderId="28" xfId="46" applyNumberFormat="1" applyFont="1" applyFill="1" applyBorder="1" applyAlignment="1">
      <alignment horizontal="right" vertical="center"/>
    </xf>
    <xf numFmtId="169" fontId="48" fillId="0" borderId="29" xfId="46" applyNumberFormat="1" applyFont="1" applyFill="1" applyBorder="1" applyAlignment="1">
      <alignment horizontal="right" vertical="center"/>
    </xf>
    <xf numFmtId="169" fontId="48" fillId="0" borderId="26" xfId="46" applyNumberFormat="1" applyFont="1" applyFill="1" applyBorder="1" applyAlignment="1">
      <alignment vertical="center"/>
    </xf>
    <xf numFmtId="9" fontId="48" fillId="0" borderId="29" xfId="84" applyFont="1" applyFill="1" applyBorder="1" applyAlignment="1">
      <alignment horizontal="right" vertical="center"/>
    </xf>
    <xf numFmtId="9" fontId="48" fillId="0" borderId="26" xfId="84" applyFont="1" applyFill="1" applyBorder="1" applyAlignment="1">
      <alignment vertical="center"/>
    </xf>
    <xf numFmtId="169" fontId="48" fillId="0" borderId="30" xfId="46" applyNumberFormat="1" applyFont="1" applyFill="1" applyBorder="1" applyAlignment="1">
      <alignment vertical="center"/>
    </xf>
    <xf numFmtId="169" fontId="48" fillId="0" borderId="31" xfId="46" applyNumberFormat="1" applyFont="1" applyFill="1" applyBorder="1" applyAlignment="1">
      <alignment horizontal="right" vertical="center"/>
    </xf>
    <xf numFmtId="0" fontId="43" fillId="0" borderId="32" xfId="80" applyFont="1" applyFill="1" applyBorder="1" applyAlignment="1">
      <alignment vertical="center"/>
      <protection/>
    </xf>
    <xf numFmtId="0" fontId="43" fillId="0" borderId="0" xfId="80" applyFont="1" applyFill="1" applyBorder="1" applyAlignment="1">
      <alignment vertical="center"/>
      <protection/>
    </xf>
    <xf numFmtId="171" fontId="43" fillId="0" borderId="0" xfId="46" applyFont="1" applyFill="1" applyBorder="1" applyAlignment="1" quotePrefix="1">
      <alignment horizontal="center" vertical="center"/>
    </xf>
    <xf numFmtId="172" fontId="43" fillId="0" borderId="33" xfId="46" applyNumberFormat="1" applyFont="1" applyFill="1" applyBorder="1" applyAlignment="1" quotePrefix="1">
      <alignment horizontal="center" vertical="center"/>
    </xf>
    <xf numFmtId="169" fontId="43" fillId="0" borderId="34" xfId="46" applyNumberFormat="1" applyFont="1" applyFill="1" applyBorder="1" applyAlignment="1">
      <alignment horizontal="right" vertical="center"/>
    </xf>
    <xf numFmtId="169" fontId="43" fillId="0" borderId="33" xfId="46" applyNumberFormat="1" applyFont="1" applyFill="1" applyBorder="1" applyAlignment="1">
      <alignment vertical="center"/>
    </xf>
    <xf numFmtId="169" fontId="43" fillId="0" borderId="0" xfId="46" applyNumberFormat="1" applyFont="1" applyFill="1" applyBorder="1" applyAlignment="1">
      <alignment vertical="center"/>
    </xf>
    <xf numFmtId="9" fontId="43" fillId="0" borderId="34" xfId="84" applyFont="1" applyFill="1" applyBorder="1" applyAlignment="1">
      <alignment horizontal="right" vertical="center"/>
    </xf>
    <xf numFmtId="9" fontId="43" fillId="0" borderId="0" xfId="84" applyFont="1" applyFill="1" applyBorder="1" applyAlignment="1">
      <alignment vertical="center"/>
    </xf>
    <xf numFmtId="169" fontId="43" fillId="0" borderId="35" xfId="46" applyNumberFormat="1" applyFont="1" applyFill="1" applyBorder="1" applyAlignment="1">
      <alignment vertical="center"/>
    </xf>
    <xf numFmtId="169" fontId="43" fillId="0" borderId="36" xfId="46" applyNumberFormat="1" applyFont="1" applyFill="1" applyBorder="1" applyAlignment="1">
      <alignment horizontal="right" vertical="center"/>
    </xf>
    <xf numFmtId="0" fontId="48" fillId="0" borderId="37" xfId="80" applyFont="1" applyFill="1" applyBorder="1" applyAlignment="1" quotePrefix="1">
      <alignment horizontal="left" vertical="center"/>
      <protection/>
    </xf>
    <xf numFmtId="0" fontId="48" fillId="0" borderId="38" xfId="80" applyFont="1" applyFill="1" applyBorder="1" applyAlignment="1">
      <alignment vertical="center"/>
      <protection/>
    </xf>
    <xf numFmtId="171" fontId="43" fillId="0" borderId="38" xfId="46" applyFont="1" applyFill="1" applyBorder="1" applyAlignment="1" quotePrefix="1">
      <alignment horizontal="center" vertical="center"/>
    </xf>
    <xf numFmtId="169" fontId="48" fillId="0" borderId="39" xfId="46" applyNumberFormat="1" applyFont="1" applyFill="1" applyBorder="1" applyAlignment="1">
      <alignment vertical="center"/>
    </xf>
    <xf numFmtId="169" fontId="48" fillId="0" borderId="38" xfId="46" applyNumberFormat="1" applyFont="1" applyFill="1" applyBorder="1" applyAlignment="1">
      <alignment vertical="center"/>
    </xf>
    <xf numFmtId="9" fontId="48" fillId="0" borderId="28" xfId="84" applyFont="1" applyFill="1" applyBorder="1" applyAlignment="1">
      <alignment horizontal="right" vertical="center"/>
    </xf>
    <xf numFmtId="169" fontId="48" fillId="0" borderId="40" xfId="46" applyNumberFormat="1" applyFont="1" applyFill="1" applyBorder="1" applyAlignment="1">
      <alignment vertical="center"/>
    </xf>
    <xf numFmtId="169" fontId="48" fillId="0" borderId="41" xfId="46" applyNumberFormat="1" applyFont="1" applyFill="1" applyBorder="1" applyAlignment="1">
      <alignment horizontal="right" vertical="center"/>
    </xf>
    <xf numFmtId="0" fontId="43" fillId="0" borderId="32" xfId="80" applyFont="1" applyFill="1" applyBorder="1" applyAlignment="1" quotePrefix="1">
      <alignment horizontal="right" vertical="center"/>
      <protection/>
    </xf>
    <xf numFmtId="0" fontId="43" fillId="0" borderId="37" xfId="80" applyFont="1" applyFill="1" applyBorder="1" applyAlignment="1">
      <alignment horizontal="right" vertical="center"/>
      <protection/>
    </xf>
    <xf numFmtId="0" fontId="48" fillId="0" borderId="38" xfId="80" applyFont="1" applyFill="1" applyBorder="1" applyAlignment="1" quotePrefix="1">
      <alignment horizontal="left" vertical="center"/>
      <protection/>
    </xf>
    <xf numFmtId="169" fontId="52" fillId="0" borderId="39" xfId="46" applyNumberFormat="1" applyFont="1" applyFill="1" applyBorder="1" applyAlignment="1">
      <alignment vertical="center"/>
    </xf>
    <xf numFmtId="9" fontId="52" fillId="0" borderId="40" xfId="84" applyFont="1" applyFill="1" applyBorder="1" applyAlignment="1">
      <alignment horizontal="right" vertical="center"/>
    </xf>
    <xf numFmtId="169" fontId="52" fillId="0" borderId="38" xfId="46" applyNumberFormat="1" applyFont="1" applyFill="1" applyBorder="1" applyAlignment="1">
      <alignment vertical="center"/>
    </xf>
    <xf numFmtId="9" fontId="52" fillId="0" borderId="39" xfId="84" applyFont="1" applyFill="1" applyBorder="1" applyAlignment="1">
      <alignment vertical="center"/>
    </xf>
    <xf numFmtId="169" fontId="52" fillId="0" borderId="40" xfId="46" applyNumberFormat="1" applyFont="1" applyFill="1" applyBorder="1" applyAlignment="1">
      <alignment vertical="center"/>
    </xf>
    <xf numFmtId="9" fontId="52" fillId="0" borderId="41" xfId="84" applyFont="1" applyFill="1" applyBorder="1" applyAlignment="1">
      <alignment horizontal="right" vertical="center"/>
    </xf>
    <xf numFmtId="0" fontId="43" fillId="0" borderId="32" xfId="80" applyFont="1" applyFill="1" applyBorder="1" applyAlignment="1">
      <alignment horizontal="right" vertical="center"/>
      <protection/>
    </xf>
    <xf numFmtId="0" fontId="48" fillId="0" borderId="0" xfId="80" applyFont="1" applyFill="1" applyBorder="1" applyAlignment="1" quotePrefix="1">
      <alignment horizontal="left" vertical="center"/>
      <protection/>
    </xf>
    <xf numFmtId="172" fontId="53" fillId="0" borderId="33" xfId="46" applyNumberFormat="1" applyFont="1" applyFill="1" applyBorder="1" applyAlignment="1" quotePrefix="1">
      <alignment horizontal="center" vertical="center"/>
    </xf>
    <xf numFmtId="9" fontId="53" fillId="0" borderId="35" xfId="84" applyFont="1" applyFill="1" applyBorder="1" applyAlignment="1">
      <alignment horizontal="right" vertical="center"/>
    </xf>
    <xf numFmtId="169" fontId="53" fillId="0" borderId="33" xfId="46" applyNumberFormat="1" applyFont="1" applyFill="1" applyBorder="1" applyAlignment="1">
      <alignment vertical="center"/>
    </xf>
    <xf numFmtId="169" fontId="53" fillId="0" borderId="0" xfId="46" applyNumberFormat="1" applyFont="1" applyFill="1" applyBorder="1" applyAlignment="1">
      <alignment vertical="center"/>
    </xf>
    <xf numFmtId="9" fontId="53" fillId="0" borderId="33" xfId="84" applyFont="1" applyFill="1" applyBorder="1" applyAlignment="1">
      <alignment vertical="center"/>
    </xf>
    <xf numFmtId="169" fontId="53" fillId="0" borderId="35" xfId="46" applyNumberFormat="1" applyFont="1" applyFill="1" applyBorder="1" applyAlignment="1">
      <alignment vertical="center"/>
    </xf>
    <xf numFmtId="9" fontId="53" fillId="0" borderId="36" xfId="84" applyFont="1" applyFill="1" applyBorder="1" applyAlignment="1">
      <alignment horizontal="right" vertical="center"/>
    </xf>
    <xf numFmtId="175" fontId="53" fillId="0" borderId="33" xfId="84" applyNumberFormat="1" applyFont="1" applyFill="1" applyBorder="1" applyAlignment="1">
      <alignment vertical="center"/>
    </xf>
    <xf numFmtId="175" fontId="53" fillId="0" borderId="36" xfId="84" applyNumberFormat="1" applyFont="1" applyFill="1" applyBorder="1" applyAlignment="1">
      <alignment horizontal="right" vertical="center"/>
    </xf>
    <xf numFmtId="0" fontId="48" fillId="0" borderId="0" xfId="80" applyFont="1" applyFill="1" applyBorder="1" applyAlignment="1">
      <alignment vertical="center"/>
      <protection/>
    </xf>
    <xf numFmtId="175" fontId="53" fillId="0" borderId="35" xfId="84" applyNumberFormat="1" applyFont="1" applyFill="1" applyBorder="1" applyAlignment="1">
      <alignment horizontal="right" vertical="center"/>
    </xf>
    <xf numFmtId="169" fontId="52" fillId="0" borderId="33" xfId="46" applyNumberFormat="1" applyFont="1" applyFill="1" applyBorder="1" applyAlignment="1">
      <alignment vertical="center"/>
    </xf>
    <xf numFmtId="175" fontId="52" fillId="0" borderId="35" xfId="84" applyNumberFormat="1" applyFont="1" applyFill="1" applyBorder="1" applyAlignment="1">
      <alignment horizontal="right" vertical="center"/>
    </xf>
    <xf numFmtId="169" fontId="52" fillId="0" borderId="0" xfId="46" applyNumberFormat="1" applyFont="1" applyFill="1" applyBorder="1" applyAlignment="1">
      <alignment vertical="center"/>
    </xf>
    <xf numFmtId="9" fontId="52" fillId="0" borderId="35" xfId="84" applyFont="1" applyFill="1" applyBorder="1" applyAlignment="1">
      <alignment horizontal="right" vertical="center"/>
    </xf>
    <xf numFmtId="175" fontId="52" fillId="0" borderId="33" xfId="84" applyNumberFormat="1" applyFont="1" applyFill="1" applyBorder="1" applyAlignment="1">
      <alignment vertical="center"/>
    </xf>
    <xf numFmtId="169" fontId="52" fillId="0" borderId="35" xfId="46" applyNumberFormat="1" applyFont="1" applyFill="1" applyBorder="1" applyAlignment="1">
      <alignment vertical="center"/>
    </xf>
    <xf numFmtId="175" fontId="52" fillId="0" borderId="36" xfId="84" applyNumberFormat="1" applyFont="1" applyFill="1" applyBorder="1" applyAlignment="1">
      <alignment horizontal="right" vertical="center"/>
    </xf>
    <xf numFmtId="0" fontId="43" fillId="0" borderId="37" xfId="80" applyFont="1" applyFill="1" applyBorder="1" applyAlignment="1" quotePrefix="1">
      <alignment horizontal="right" vertical="center"/>
      <protection/>
    </xf>
    <xf numFmtId="0" fontId="43" fillId="0" borderId="38" xfId="80" applyFont="1" applyFill="1" applyBorder="1" applyAlignment="1" quotePrefix="1">
      <alignment horizontal="left" vertical="top"/>
      <protection/>
    </xf>
    <xf numFmtId="169" fontId="53" fillId="0" borderId="39" xfId="46" applyNumberFormat="1" applyFont="1" applyFill="1" applyBorder="1" applyAlignment="1">
      <alignment vertical="center"/>
    </xf>
    <xf numFmtId="175" fontId="52" fillId="0" borderId="40" xfId="84" applyNumberFormat="1" applyFont="1" applyFill="1" applyBorder="1" applyAlignment="1">
      <alignment horizontal="right" vertical="center"/>
    </xf>
    <xf numFmtId="175" fontId="52" fillId="0" borderId="39" xfId="84" applyNumberFormat="1" applyFont="1" applyFill="1" applyBorder="1" applyAlignment="1">
      <alignment vertical="center"/>
    </xf>
    <xf numFmtId="175" fontId="52" fillId="0" borderId="41" xfId="84" applyNumberFormat="1" applyFont="1" applyFill="1" applyBorder="1" applyAlignment="1">
      <alignment horizontal="right" vertical="center"/>
    </xf>
    <xf numFmtId="0" fontId="43" fillId="0" borderId="0" xfId="80" applyFont="1" applyFill="1" applyBorder="1" applyAlignment="1" quotePrefix="1">
      <alignment horizontal="left" vertical="center"/>
      <protection/>
    </xf>
    <xf numFmtId="0" fontId="43" fillId="0" borderId="0" xfId="80" applyFont="1" applyFill="1" applyBorder="1" applyAlignment="1">
      <alignment horizontal="left" vertical="center"/>
      <protection/>
    </xf>
    <xf numFmtId="0" fontId="48" fillId="0" borderId="38" xfId="80" applyFont="1" applyFill="1" applyBorder="1" applyAlignment="1" quotePrefix="1">
      <alignment horizontal="left" vertical="center" wrapText="1"/>
      <protection/>
    </xf>
    <xf numFmtId="172" fontId="53" fillId="0" borderId="33" xfId="46" applyNumberFormat="1" applyFont="1" applyFill="1" applyBorder="1" applyAlignment="1">
      <alignment horizontal="center" vertical="center"/>
    </xf>
    <xf numFmtId="0" fontId="48" fillId="0" borderId="38" xfId="80" applyFont="1" applyFill="1" applyBorder="1" applyAlignment="1">
      <alignment horizontal="left" vertical="center"/>
      <protection/>
    </xf>
    <xf numFmtId="172" fontId="52" fillId="0" borderId="33" xfId="46" applyNumberFormat="1" applyFont="1" applyFill="1" applyBorder="1" applyAlignment="1" quotePrefix="1">
      <alignment horizontal="center" vertical="center"/>
    </xf>
    <xf numFmtId="0" fontId="48" fillId="0" borderId="0" xfId="80" applyFont="1" applyFill="1" applyBorder="1" applyAlignment="1">
      <alignment horizontal="left" vertical="center"/>
      <protection/>
    </xf>
    <xf numFmtId="0" fontId="43" fillId="0" borderId="42" xfId="80" applyFont="1" applyFill="1" applyBorder="1" applyAlignment="1">
      <alignment horizontal="right" vertical="center"/>
      <protection/>
    </xf>
    <xf numFmtId="0" fontId="48" fillId="0" borderId="43" xfId="80" applyFont="1" applyFill="1" applyBorder="1" applyAlignment="1" quotePrefix="1">
      <alignment horizontal="left" vertical="center"/>
      <protection/>
    </xf>
    <xf numFmtId="171" fontId="43" fillId="0" borderId="43" xfId="46" applyFont="1" applyFill="1" applyBorder="1" applyAlignment="1" quotePrefix="1">
      <alignment horizontal="center" vertical="center"/>
    </xf>
    <xf numFmtId="169" fontId="52" fillId="0" borderId="44" xfId="46" applyNumberFormat="1" applyFont="1" applyFill="1" applyBorder="1" applyAlignment="1">
      <alignment vertical="center"/>
    </xf>
    <xf numFmtId="175" fontId="52" fillId="0" borderId="45" xfId="84" applyNumberFormat="1" applyFont="1" applyFill="1" applyBorder="1" applyAlignment="1">
      <alignment horizontal="right" vertical="center"/>
    </xf>
    <xf numFmtId="169" fontId="52" fillId="0" borderId="43" xfId="46" applyNumberFormat="1" applyFont="1" applyFill="1" applyBorder="1" applyAlignment="1">
      <alignment vertical="center"/>
    </xf>
    <xf numFmtId="9" fontId="52" fillId="0" borderId="45" xfId="84" applyFont="1" applyFill="1" applyBorder="1" applyAlignment="1">
      <alignment horizontal="right" vertical="center"/>
    </xf>
    <xf numFmtId="175" fontId="52" fillId="0" borderId="44" xfId="84" applyNumberFormat="1" applyFont="1" applyFill="1" applyBorder="1" applyAlignment="1">
      <alignment vertical="center"/>
    </xf>
    <xf numFmtId="169" fontId="52" fillId="0" borderId="45" xfId="46" applyNumberFormat="1" applyFont="1" applyFill="1" applyBorder="1" applyAlignment="1">
      <alignment vertical="center"/>
    </xf>
    <xf numFmtId="175" fontId="52" fillId="0" borderId="46" xfId="84" applyNumberFormat="1" applyFont="1" applyFill="1" applyBorder="1" applyAlignment="1">
      <alignment horizontal="right" vertical="center"/>
    </xf>
    <xf numFmtId="178" fontId="44" fillId="0" borderId="47" xfId="46" applyNumberFormat="1" applyFont="1" applyFill="1" applyBorder="1" applyAlignment="1">
      <alignment horizontal="center" vertical="center"/>
    </xf>
    <xf numFmtId="178" fontId="44" fillId="0" borderId="48" xfId="46" applyNumberFormat="1" applyFont="1" applyFill="1" applyBorder="1" applyAlignment="1">
      <alignment horizontal="center" vertical="center"/>
    </xf>
    <xf numFmtId="0" fontId="50" fillId="0" borderId="49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178" fontId="44" fillId="0" borderId="49" xfId="46" applyNumberFormat="1" applyFont="1" applyFill="1" applyBorder="1" applyAlignment="1">
      <alignment horizontal="center" vertical="center"/>
    </xf>
    <xf numFmtId="178" fontId="44" fillId="0" borderId="50" xfId="46" applyNumberFormat="1" applyFont="1" applyFill="1" applyBorder="1" applyAlignment="1">
      <alignment horizontal="center" vertical="center"/>
    </xf>
    <xf numFmtId="0" fontId="40" fillId="0" borderId="0" xfId="80" applyFont="1" applyFill="1" applyBorder="1" applyAlignment="1">
      <alignment horizontal="center"/>
      <protection/>
    </xf>
    <xf numFmtId="192" fontId="38" fillId="0" borderId="0" xfId="80" applyNumberFormat="1" applyFont="1" applyFill="1" applyBorder="1" applyAlignment="1" quotePrefix="1">
      <alignment horizontal="center"/>
      <protection/>
    </xf>
    <xf numFmtId="0" fontId="38" fillId="0" borderId="0" xfId="79" applyFont="1" applyBorder="1" applyAlignment="1">
      <alignment horizontal="left"/>
      <protection/>
    </xf>
  </cellXfs>
  <cellStyles count="102">
    <cellStyle name="Normal" xfId="0"/>
    <cellStyle name="??" xfId="15"/>
    <cellStyle name="?? [0]_RESULTS" xfId="16"/>
    <cellStyle name="?}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rgs.style" xfId="42"/>
    <cellStyle name="Bad" xfId="43"/>
    <cellStyle name="Calc Currency (0)" xfId="44"/>
    <cellStyle name="Calculation" xfId="45"/>
    <cellStyle name="Comma" xfId="46"/>
    <cellStyle name="Comma [0]" xfId="47"/>
    <cellStyle name="Comma 2" xfId="48"/>
    <cellStyle name="Comma0" xfId="49"/>
    <cellStyle name="Copied" xfId="50"/>
    <cellStyle name="COST1" xfId="51"/>
    <cellStyle name="Currency" xfId="52"/>
    <cellStyle name="Currency [0]" xfId="53"/>
    <cellStyle name="Currency0" xfId="54"/>
    <cellStyle name="Check Cell" xfId="55"/>
    <cellStyle name="Date" xfId="56"/>
    <cellStyle name="Entered" xfId="57"/>
    <cellStyle name="Explanatory Text" xfId="58"/>
    <cellStyle name="Fixed" xfId="59"/>
    <cellStyle name="Good" xfId="60"/>
    <cellStyle name="Grey" xfId="61"/>
    <cellStyle name="Header1" xfId="62"/>
    <cellStyle name="Header2" xfId="63"/>
    <cellStyle name="Heading 1" xfId="64"/>
    <cellStyle name="Heading 2" xfId="65"/>
    <cellStyle name="Heading 3" xfId="66"/>
    <cellStyle name="Heading 4" xfId="67"/>
    <cellStyle name="Input" xfId="68"/>
    <cellStyle name="Input [yellow]" xfId="69"/>
    <cellStyle name="Input Cells" xfId="70"/>
    <cellStyle name="Linked Cell" xfId="71"/>
    <cellStyle name="Linked Cells" xfId="72"/>
    <cellStyle name="Milliers [0]_      " xfId="73"/>
    <cellStyle name="Milliers_      " xfId="74"/>
    <cellStyle name="Mon?aire [0]_      " xfId="75"/>
    <cellStyle name="Mon?aire_      " xfId="76"/>
    <cellStyle name="Neutral" xfId="77"/>
    <cellStyle name="Normal - Style1" xfId="78"/>
    <cellStyle name="Normal_BAOCAO 03" xfId="79"/>
    <cellStyle name="Normal_BCTC" xfId="80"/>
    <cellStyle name="Note" xfId="81"/>
    <cellStyle name="Output" xfId="82"/>
    <cellStyle name="per.style" xfId="83"/>
    <cellStyle name="Percent" xfId="84"/>
    <cellStyle name="Percent [2]" xfId="85"/>
    <cellStyle name="PERCENTAGE" xfId="86"/>
    <cellStyle name="pricing" xfId="87"/>
    <cellStyle name="PSChar" xfId="88"/>
    <cellStyle name="RevList" xfId="89"/>
    <cellStyle name="Style 1" xfId="90"/>
    <cellStyle name="Subtotal" xfId="91"/>
    <cellStyle name="Title" xfId="92"/>
    <cellStyle name="Total" xfId="93"/>
    <cellStyle name="Warning Text" xfId="94"/>
    <cellStyle name="センター" xfId="95"/>
    <cellStyle name="똿뗦먛귟 [0.00]_PRODUCT DETAIL Q1" xfId="96"/>
    <cellStyle name="똿뗦먛귟_PRODUCT DETAIL Q1" xfId="97"/>
    <cellStyle name="믅됞 [0.00]_PRODUCT DETAIL Q1" xfId="98"/>
    <cellStyle name="믅됞_PRODUCT DETAIL Q1" xfId="99"/>
    <cellStyle name="백분율_95" xfId="100"/>
    <cellStyle name="뷭?_BOOKSHIP" xfId="101"/>
    <cellStyle name="콤마 [0]_1202" xfId="102"/>
    <cellStyle name="콤마_1202" xfId="103"/>
    <cellStyle name="통화 [0]_1202" xfId="104"/>
    <cellStyle name="통화_1202" xfId="105"/>
    <cellStyle name="표준_(정보부문)월별인원계획" xfId="106"/>
    <cellStyle name="一般_Book1" xfId="107"/>
    <cellStyle name="千分位[0]_Book1" xfId="108"/>
    <cellStyle name="千分位_Book1" xfId="109"/>
    <cellStyle name="桁区切り [0.00]_††††† " xfId="110"/>
    <cellStyle name="桁区切り_††††† " xfId="111"/>
    <cellStyle name="貨幣 [0]_Book1" xfId="112"/>
    <cellStyle name="貨幣_Book1" xfId="113"/>
    <cellStyle name="通貨 [0.00]_††††† " xfId="114"/>
    <cellStyle name="通貨_††††† 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O43"/>
  <sheetViews>
    <sheetView showZeros="0" tabSelected="1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I38" sqref="I38"/>
    </sheetView>
  </sheetViews>
  <sheetFormatPr defaultColWidth="8.88671875" defaultRowHeight="16.5"/>
  <cols>
    <col min="1" max="1" width="4.77734375" style="0" hidden="1" customWidth="1"/>
    <col min="2" max="2" width="3.77734375" style="33" customWidth="1"/>
    <col min="3" max="3" width="33.21484375" style="0" customWidth="1"/>
    <col min="4" max="4" width="4.5546875" style="0" customWidth="1"/>
    <col min="5" max="5" width="2.10546875" style="0" customWidth="1"/>
    <col min="6" max="6" width="11.6640625" style="0" customWidth="1"/>
    <col min="7" max="7" width="5.10546875" style="24" customWidth="1"/>
    <col min="8" max="8" width="11.99609375" style="4" customWidth="1"/>
    <col min="9" max="9" width="6.5546875" style="24" customWidth="1"/>
    <col min="10" max="10" width="10.88671875" style="4" customWidth="1"/>
    <col min="11" max="11" width="6.4453125" style="24" customWidth="1"/>
    <col min="12" max="12" width="11.5546875" style="4" customWidth="1"/>
    <col min="13" max="13" width="8.6640625" style="25" customWidth="1"/>
    <col min="14" max="14" width="11.88671875" style="0" customWidth="1"/>
    <col min="15" max="15" width="6.99609375" style="0" customWidth="1"/>
  </cols>
  <sheetData>
    <row r="1" spans="1:5" ht="17.25">
      <c r="A1" s="1"/>
      <c r="B1" s="139"/>
      <c r="C1" s="139" t="s">
        <v>0</v>
      </c>
      <c r="D1" s="3"/>
      <c r="E1" s="3"/>
    </row>
    <row r="2" spans="1:5" ht="7.5" customHeight="1">
      <c r="A2" s="1"/>
      <c r="B2" s="28"/>
      <c r="C2" s="2"/>
      <c r="D2" s="3"/>
      <c r="E2" s="3"/>
    </row>
    <row r="3" spans="1:13" ht="21">
      <c r="A3" s="1"/>
      <c r="B3" s="137" t="s">
        <v>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17.25">
      <c r="A4" s="1"/>
      <c r="B4" s="138">
        <v>40451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2" ht="7.5" customHeight="1">
      <c r="A5" s="1"/>
      <c r="B5" s="29"/>
      <c r="C5" s="2"/>
      <c r="D5" s="3"/>
      <c r="E5" s="3"/>
      <c r="F5" s="7"/>
      <c r="H5" s="7"/>
      <c r="J5" s="7"/>
      <c r="L5" s="7"/>
    </row>
    <row r="6" spans="1:13" ht="18" thickBot="1">
      <c r="A6" s="1"/>
      <c r="B6" s="30"/>
      <c r="C6" s="2"/>
      <c r="D6" s="3"/>
      <c r="E6" s="3"/>
      <c r="I6" s="8"/>
      <c r="K6" s="8"/>
      <c r="M6" s="26"/>
    </row>
    <row r="7" spans="1:15" ht="18" thickTop="1">
      <c r="A7" s="1"/>
      <c r="B7" s="34"/>
      <c r="C7" s="35" t="s">
        <v>2</v>
      </c>
      <c r="D7" s="36" t="s">
        <v>3</v>
      </c>
      <c r="E7" s="37"/>
      <c r="F7" s="135" t="s">
        <v>76</v>
      </c>
      <c r="G7" s="136"/>
      <c r="H7" s="135" t="s">
        <v>77</v>
      </c>
      <c r="I7" s="136"/>
      <c r="J7" s="133" t="s">
        <v>69</v>
      </c>
      <c r="K7" s="134"/>
      <c r="L7" s="38" t="s">
        <v>67</v>
      </c>
      <c r="M7" s="39" t="s">
        <v>65</v>
      </c>
      <c r="N7" s="131" t="s">
        <v>78</v>
      </c>
      <c r="O7" s="132"/>
    </row>
    <row r="8" spans="1:15" ht="23.25" customHeight="1">
      <c r="A8" s="9"/>
      <c r="B8" s="40"/>
      <c r="C8" s="41"/>
      <c r="D8" s="42" t="s">
        <v>4</v>
      </c>
      <c r="E8" s="43"/>
      <c r="F8" s="44" t="s">
        <v>64</v>
      </c>
      <c r="G8" s="45" t="s">
        <v>70</v>
      </c>
      <c r="H8" s="44" t="s">
        <v>64</v>
      </c>
      <c r="I8" s="45" t="s">
        <v>70</v>
      </c>
      <c r="J8" s="44" t="s">
        <v>64</v>
      </c>
      <c r="K8" s="45" t="s">
        <v>70</v>
      </c>
      <c r="L8" s="44" t="s">
        <v>66</v>
      </c>
      <c r="M8" s="46" t="s">
        <v>68</v>
      </c>
      <c r="N8" s="47" t="s">
        <v>64</v>
      </c>
      <c r="O8" s="48" t="s">
        <v>70</v>
      </c>
    </row>
    <row r="9" spans="1:15" ht="18" customHeight="1" hidden="1">
      <c r="A9" s="10">
        <v>511</v>
      </c>
      <c r="B9" s="49" t="s">
        <v>5</v>
      </c>
      <c r="C9" s="50"/>
      <c r="D9" s="51" t="s">
        <v>6</v>
      </c>
      <c r="E9" s="51"/>
      <c r="F9" s="52">
        <v>45798189089</v>
      </c>
      <c r="G9" s="53"/>
      <c r="H9" s="52">
        <v>42782763081</v>
      </c>
      <c r="I9" s="54"/>
      <c r="J9" s="55">
        <f aca="true" t="shared" si="0" ref="J9:J25">F9-H9</f>
        <v>3015426008</v>
      </c>
      <c r="K9" s="56">
        <f aca="true" t="shared" si="1" ref="K9:K16">IF(J9&lt;&gt;0,J9/H9,0)</f>
        <v>0.07048226413733345</v>
      </c>
      <c r="L9" s="52">
        <v>195400000000</v>
      </c>
      <c r="M9" s="57">
        <f aca="true" t="shared" si="2" ref="M9:M35">IF(L9&lt;&gt;0,F9/L9,0)</f>
        <v>0.23438172512282499</v>
      </c>
      <c r="N9" s="58">
        <v>42782763081</v>
      </c>
      <c r="O9" s="59"/>
    </row>
    <row r="10" spans="1:15" ht="17.25" customHeight="1" hidden="1">
      <c r="A10" s="10">
        <v>5112</v>
      </c>
      <c r="B10" s="60"/>
      <c r="C10" s="61" t="s">
        <v>7</v>
      </c>
      <c r="D10" s="62"/>
      <c r="E10" s="62"/>
      <c r="F10" s="63">
        <v>37319106377</v>
      </c>
      <c r="G10" s="64"/>
      <c r="H10" s="65">
        <v>38215873997</v>
      </c>
      <c r="I10" s="64"/>
      <c r="J10" s="66">
        <f t="shared" si="0"/>
        <v>-896767620</v>
      </c>
      <c r="K10" s="67">
        <f t="shared" si="1"/>
        <v>-0.023465840924386486</v>
      </c>
      <c r="L10" s="65">
        <f>162600000*1000</f>
        <v>162600000000</v>
      </c>
      <c r="M10" s="68">
        <f t="shared" si="2"/>
        <v>0.22951479936654368</v>
      </c>
      <c r="N10" s="69">
        <v>38215873997</v>
      </c>
      <c r="O10" s="70"/>
    </row>
    <row r="11" spans="1:15" ht="17.25" customHeight="1" hidden="1">
      <c r="A11" s="10">
        <v>5113</v>
      </c>
      <c r="B11" s="60"/>
      <c r="C11" s="61" t="s">
        <v>8</v>
      </c>
      <c r="D11" s="62"/>
      <c r="E11" s="62"/>
      <c r="F11" s="63">
        <v>255279856</v>
      </c>
      <c r="G11" s="64"/>
      <c r="H11" s="65">
        <v>100000000</v>
      </c>
      <c r="I11" s="64"/>
      <c r="J11" s="66">
        <f t="shared" si="0"/>
        <v>155279856</v>
      </c>
      <c r="K11" s="67">
        <f t="shared" si="1"/>
        <v>1.55279856</v>
      </c>
      <c r="L11" s="65">
        <v>600000000</v>
      </c>
      <c r="M11" s="68">
        <f t="shared" si="2"/>
        <v>0.4254664266666667</v>
      </c>
      <c r="N11" s="69">
        <v>100000000</v>
      </c>
      <c r="O11" s="70"/>
    </row>
    <row r="12" spans="1:15" ht="18" customHeight="1" hidden="1">
      <c r="A12" s="10"/>
      <c r="B12" s="71" t="s">
        <v>79</v>
      </c>
      <c r="C12" s="72"/>
      <c r="D12" s="73" t="s">
        <v>9</v>
      </c>
      <c r="E12" s="73"/>
      <c r="F12" s="74">
        <v>697425360</v>
      </c>
      <c r="G12" s="53"/>
      <c r="H12" s="74">
        <v>59242486</v>
      </c>
      <c r="I12" s="53"/>
      <c r="J12" s="75">
        <f t="shared" si="0"/>
        <v>638182874</v>
      </c>
      <c r="K12" s="76">
        <f t="shared" si="1"/>
        <v>10.77238510888959</v>
      </c>
      <c r="L12" s="74"/>
      <c r="M12" s="75">
        <f t="shared" si="2"/>
        <v>0</v>
      </c>
      <c r="N12" s="77">
        <v>59242486</v>
      </c>
      <c r="O12" s="78"/>
    </row>
    <row r="13" spans="1:15" ht="17.25" customHeight="1" hidden="1">
      <c r="A13" s="10">
        <v>521</v>
      </c>
      <c r="B13" s="79" t="s">
        <v>10</v>
      </c>
      <c r="C13" s="61" t="s">
        <v>11</v>
      </c>
      <c r="D13" s="62" t="s">
        <v>12</v>
      </c>
      <c r="E13" s="62"/>
      <c r="F13" s="63">
        <v>0</v>
      </c>
      <c r="G13" s="64"/>
      <c r="H13" s="65">
        <v>0</v>
      </c>
      <c r="I13" s="64"/>
      <c r="J13" s="66">
        <f t="shared" si="0"/>
        <v>0</v>
      </c>
      <c r="K13" s="67">
        <f t="shared" si="1"/>
        <v>0</v>
      </c>
      <c r="L13" s="65"/>
      <c r="M13" s="66">
        <f t="shared" si="2"/>
        <v>0</v>
      </c>
      <c r="N13" s="69">
        <v>0</v>
      </c>
      <c r="O13" s="70"/>
    </row>
    <row r="14" spans="1:15" ht="17.25" customHeight="1" hidden="1">
      <c r="A14" s="10">
        <v>532</v>
      </c>
      <c r="B14" s="79" t="s">
        <v>10</v>
      </c>
      <c r="C14" s="61" t="s">
        <v>13</v>
      </c>
      <c r="D14" s="62" t="s">
        <v>14</v>
      </c>
      <c r="E14" s="62"/>
      <c r="F14" s="63">
        <v>0</v>
      </c>
      <c r="G14" s="64"/>
      <c r="H14" s="65">
        <v>0</v>
      </c>
      <c r="I14" s="64"/>
      <c r="J14" s="66">
        <f t="shared" si="0"/>
        <v>0</v>
      </c>
      <c r="K14" s="67">
        <f t="shared" si="1"/>
        <v>0</v>
      </c>
      <c r="L14" s="65"/>
      <c r="M14" s="66">
        <f t="shared" si="2"/>
        <v>0</v>
      </c>
      <c r="N14" s="69">
        <v>0</v>
      </c>
      <c r="O14" s="70"/>
    </row>
    <row r="15" spans="1:15" ht="17.25" customHeight="1" hidden="1">
      <c r="A15" s="10">
        <v>531</v>
      </c>
      <c r="B15" s="79" t="s">
        <v>10</v>
      </c>
      <c r="C15" s="61" t="s">
        <v>15</v>
      </c>
      <c r="D15" s="62" t="s">
        <v>16</v>
      </c>
      <c r="E15" s="62"/>
      <c r="F15" s="63">
        <v>697425360</v>
      </c>
      <c r="G15" s="64"/>
      <c r="H15" s="65">
        <v>59242486</v>
      </c>
      <c r="I15" s="64"/>
      <c r="J15" s="66">
        <f t="shared" si="0"/>
        <v>638182874</v>
      </c>
      <c r="K15" s="67">
        <f t="shared" si="1"/>
        <v>10.77238510888959</v>
      </c>
      <c r="L15" s="65"/>
      <c r="M15" s="66">
        <f t="shared" si="2"/>
        <v>0</v>
      </c>
      <c r="N15" s="69">
        <v>59242486</v>
      </c>
      <c r="O15" s="70"/>
    </row>
    <row r="16" spans="1:15" ht="17.25" customHeight="1" hidden="1">
      <c r="A16" s="10"/>
      <c r="B16" s="79" t="s">
        <v>10</v>
      </c>
      <c r="C16" s="61" t="s">
        <v>17</v>
      </c>
      <c r="D16" s="62" t="s">
        <v>18</v>
      </c>
      <c r="E16" s="62"/>
      <c r="F16" s="63">
        <v>0</v>
      </c>
      <c r="G16" s="64"/>
      <c r="H16" s="65">
        <v>0</v>
      </c>
      <c r="I16" s="64"/>
      <c r="J16" s="66">
        <f t="shared" si="0"/>
        <v>0</v>
      </c>
      <c r="K16" s="67">
        <f t="shared" si="1"/>
        <v>0</v>
      </c>
      <c r="L16" s="65"/>
      <c r="M16" s="66">
        <f t="shared" si="2"/>
        <v>0</v>
      </c>
      <c r="N16" s="69">
        <v>0</v>
      </c>
      <c r="O16" s="70"/>
    </row>
    <row r="17" spans="1:15" ht="17.25">
      <c r="A17" s="10"/>
      <c r="B17" s="80" t="s">
        <v>19</v>
      </c>
      <c r="C17" s="81" t="s">
        <v>20</v>
      </c>
      <c r="D17" s="73" t="s">
        <v>21</v>
      </c>
      <c r="E17" s="73"/>
      <c r="F17" s="82">
        <v>123667372135</v>
      </c>
      <c r="G17" s="83">
        <v>1</v>
      </c>
      <c r="H17" s="82">
        <v>128331488322</v>
      </c>
      <c r="I17" s="83">
        <v>1</v>
      </c>
      <c r="J17" s="84">
        <f t="shared" si="0"/>
        <v>-4664116187</v>
      </c>
      <c r="K17" s="83">
        <f aca="true" t="shared" si="3" ref="K17:K35">IF(H17&lt;&gt;0,(F17/H17),0)</f>
        <v>0.9636557149925891</v>
      </c>
      <c r="L17" s="82">
        <f>+L9-L12</f>
        <v>195400000000</v>
      </c>
      <c r="M17" s="85">
        <f t="shared" si="2"/>
        <v>0.6328934090839304</v>
      </c>
      <c r="N17" s="86">
        <v>174267882476</v>
      </c>
      <c r="O17" s="87">
        <v>1</v>
      </c>
    </row>
    <row r="18" spans="1:15" ht="17.25">
      <c r="A18" s="10">
        <v>632</v>
      </c>
      <c r="B18" s="88" t="s">
        <v>22</v>
      </c>
      <c r="C18" s="89" t="s">
        <v>23</v>
      </c>
      <c r="D18" s="62" t="s">
        <v>24</v>
      </c>
      <c r="E18" s="62"/>
      <c r="F18" s="90">
        <v>75138613979.99231</v>
      </c>
      <c r="G18" s="91">
        <f aca="true" t="shared" si="4" ref="G18:G25">+F18/F$17</f>
        <v>0.6075864044233765</v>
      </c>
      <c r="H18" s="92">
        <v>86747847910.77968</v>
      </c>
      <c r="I18" s="91">
        <f aca="true" t="shared" si="5" ref="I18:I25">H18/$H$17</f>
        <v>0.6759669746299389</v>
      </c>
      <c r="J18" s="93">
        <f t="shared" si="0"/>
        <v>-11609233930.787369</v>
      </c>
      <c r="K18" s="91">
        <f t="shared" si="3"/>
        <v>0.8661726577617523</v>
      </c>
      <c r="L18" s="92">
        <f>136827.366839099*1000000</f>
        <v>136827366839.099</v>
      </c>
      <c r="M18" s="94">
        <f t="shared" si="2"/>
        <v>0.5491490168655437</v>
      </c>
      <c r="N18" s="95">
        <v>109960731466.1839</v>
      </c>
      <c r="O18" s="96">
        <f>N18/$N$17</f>
        <v>0.6309867882931761</v>
      </c>
    </row>
    <row r="19" spans="1:15" ht="17.25">
      <c r="A19" s="10"/>
      <c r="B19" s="80" t="s">
        <v>25</v>
      </c>
      <c r="C19" s="81" t="s">
        <v>80</v>
      </c>
      <c r="D19" s="73" t="s">
        <v>26</v>
      </c>
      <c r="E19" s="73"/>
      <c r="F19" s="82">
        <f>F17-F18</f>
        <v>48528758155.00769</v>
      </c>
      <c r="G19" s="83">
        <f t="shared" si="4"/>
        <v>0.39241359557662353</v>
      </c>
      <c r="H19" s="82">
        <f>H17-H18</f>
        <v>41583640411.22032</v>
      </c>
      <c r="I19" s="83">
        <f t="shared" si="5"/>
        <v>0.32403302537006107</v>
      </c>
      <c r="J19" s="84">
        <f t="shared" si="0"/>
        <v>6945117743.787369</v>
      </c>
      <c r="K19" s="83">
        <f t="shared" si="3"/>
        <v>1.1670156262200027</v>
      </c>
      <c r="L19" s="82">
        <f>+L17-L18</f>
        <v>58572633160.901</v>
      </c>
      <c r="M19" s="85">
        <f t="shared" si="2"/>
        <v>0.8285227338456435</v>
      </c>
      <c r="N19" s="86">
        <f>N17-N18</f>
        <v>64307151009.8161</v>
      </c>
      <c r="O19" s="87">
        <f>N19/$N$17</f>
        <v>0.36901321170682394</v>
      </c>
    </row>
    <row r="20" spans="1:15" ht="17.25">
      <c r="A20" s="10">
        <v>515</v>
      </c>
      <c r="B20" s="88" t="s">
        <v>27</v>
      </c>
      <c r="C20" s="89" t="s">
        <v>28</v>
      </c>
      <c r="D20" s="62" t="s">
        <v>29</v>
      </c>
      <c r="E20" s="62"/>
      <c r="F20" s="90">
        <v>3416423737</v>
      </c>
      <c r="G20" s="83">
        <f t="shared" si="4"/>
        <v>0.027625910359528803</v>
      </c>
      <c r="H20" s="92">
        <v>917794780</v>
      </c>
      <c r="I20" s="83">
        <f t="shared" si="5"/>
        <v>0.007151750455017995</v>
      </c>
      <c r="J20" s="93">
        <f t="shared" si="0"/>
        <v>2498628957</v>
      </c>
      <c r="K20" s="91">
        <f t="shared" si="3"/>
        <v>3.722426637684734</v>
      </c>
      <c r="L20" s="92"/>
      <c r="M20" s="97">
        <f t="shared" si="2"/>
        <v>0</v>
      </c>
      <c r="N20" s="95">
        <v>2019927081</v>
      </c>
      <c r="O20" s="98"/>
    </row>
    <row r="21" spans="1:15" ht="17.25">
      <c r="A21" s="10">
        <v>635</v>
      </c>
      <c r="B21" s="79" t="s">
        <v>30</v>
      </c>
      <c r="C21" s="99" t="s">
        <v>31</v>
      </c>
      <c r="D21" s="62" t="s">
        <v>32</v>
      </c>
      <c r="E21" s="62"/>
      <c r="F21" s="90">
        <v>3510855622</v>
      </c>
      <c r="G21" s="100">
        <f t="shared" si="4"/>
        <v>0.028389506151771517</v>
      </c>
      <c r="H21" s="92">
        <v>1353205426</v>
      </c>
      <c r="I21" s="100">
        <f t="shared" si="5"/>
        <v>0.010544609461745163</v>
      </c>
      <c r="J21" s="93">
        <f t="shared" si="0"/>
        <v>2157650196</v>
      </c>
      <c r="K21" s="91">
        <f t="shared" si="3"/>
        <v>2.5944735030939787</v>
      </c>
      <c r="L21" s="92"/>
      <c r="M21" s="97">
        <f t="shared" si="2"/>
        <v>0</v>
      </c>
      <c r="N21" s="95">
        <v>2455241658</v>
      </c>
      <c r="O21" s="98">
        <f>N21/$N$17</f>
        <v>0.014088893622369765</v>
      </c>
    </row>
    <row r="22" spans="1:15" ht="17.25">
      <c r="A22" s="10">
        <v>6351</v>
      </c>
      <c r="B22" s="79"/>
      <c r="C22" s="61" t="s">
        <v>33</v>
      </c>
      <c r="D22" s="62" t="s">
        <v>34</v>
      </c>
      <c r="E22" s="62"/>
      <c r="F22" s="90">
        <v>1048839930</v>
      </c>
      <c r="G22" s="100">
        <f t="shared" si="4"/>
        <v>0.008481137036331996</v>
      </c>
      <c r="H22" s="92">
        <v>396250549</v>
      </c>
      <c r="I22" s="100">
        <f t="shared" si="5"/>
        <v>0.003087711006715336</v>
      </c>
      <c r="J22" s="93">
        <f t="shared" si="0"/>
        <v>652589381</v>
      </c>
      <c r="K22" s="91">
        <f t="shared" si="3"/>
        <v>2.6469109825763293</v>
      </c>
      <c r="L22" s="92"/>
      <c r="M22" s="97">
        <f t="shared" si="2"/>
        <v>0</v>
      </c>
      <c r="N22" s="95">
        <v>645767376</v>
      </c>
      <c r="O22" s="98">
        <f>N22/$N$17</f>
        <v>0.0037056017828697406</v>
      </c>
    </row>
    <row r="23" spans="1:15" ht="17.25">
      <c r="A23" s="10">
        <v>641</v>
      </c>
      <c r="B23" s="79" t="s">
        <v>35</v>
      </c>
      <c r="C23" s="99" t="s">
        <v>36</v>
      </c>
      <c r="D23" s="62" t="s">
        <v>37</v>
      </c>
      <c r="E23" s="62"/>
      <c r="F23" s="90">
        <f>8975394487-200000000</f>
        <v>8775394487</v>
      </c>
      <c r="G23" s="100">
        <f t="shared" si="4"/>
        <v>0.07095965844103524</v>
      </c>
      <c r="H23" s="92">
        <v>4355955275</v>
      </c>
      <c r="I23" s="100">
        <f t="shared" si="5"/>
        <v>0.03394299662503995</v>
      </c>
      <c r="J23" s="93">
        <f t="shared" si="0"/>
        <v>4419439212</v>
      </c>
      <c r="K23" s="91">
        <f t="shared" si="3"/>
        <v>2.014574056204009</v>
      </c>
      <c r="L23" s="92">
        <f>8471.28873250259*1000000</f>
        <v>8471288732.502589</v>
      </c>
      <c r="M23" s="97">
        <f t="shared" si="2"/>
        <v>1.0358984050833517</v>
      </c>
      <c r="N23" s="95">
        <v>6602130023</v>
      </c>
      <c r="O23" s="98">
        <f>N23/$N$17</f>
        <v>0.037884950050444545</v>
      </c>
    </row>
    <row r="24" spans="1:15" ht="17.25">
      <c r="A24" s="10">
        <v>642</v>
      </c>
      <c r="B24" s="88" t="s">
        <v>38</v>
      </c>
      <c r="C24" s="89" t="s">
        <v>39</v>
      </c>
      <c r="D24" s="62" t="s">
        <v>40</v>
      </c>
      <c r="E24" s="62"/>
      <c r="F24" s="90">
        <v>8753955165.25</v>
      </c>
      <c r="G24" s="100">
        <f t="shared" si="4"/>
        <v>0.07078629564226407</v>
      </c>
      <c r="H24" s="92">
        <v>8048194174</v>
      </c>
      <c r="I24" s="100">
        <f t="shared" si="5"/>
        <v>0.06271410297842146</v>
      </c>
      <c r="J24" s="93">
        <f t="shared" si="0"/>
        <v>705760991.25</v>
      </c>
      <c r="K24" s="91">
        <f t="shared" si="3"/>
        <v>1.0876918444052939</v>
      </c>
      <c r="L24" s="92">
        <f>10997.4883212062*1000000</f>
        <v>10997488321.2062</v>
      </c>
      <c r="M24" s="97">
        <f t="shared" si="2"/>
        <v>0.7959958591972272</v>
      </c>
      <c r="N24" s="95">
        <v>19880321580</v>
      </c>
      <c r="O24" s="98">
        <f>N24/$N$17</f>
        <v>0.1140790907512054</v>
      </c>
    </row>
    <row r="25" spans="1:15" ht="17.25">
      <c r="A25" s="10"/>
      <c r="B25" s="79" t="s">
        <v>41</v>
      </c>
      <c r="C25" s="89" t="s">
        <v>42</v>
      </c>
      <c r="D25" s="62" t="s">
        <v>43</v>
      </c>
      <c r="E25" s="62"/>
      <c r="F25" s="101">
        <f>F19+(F20-F21)-(F23+F24)</f>
        <v>30904976617.75769</v>
      </c>
      <c r="G25" s="102">
        <f t="shared" si="4"/>
        <v>0.2499040457010815</v>
      </c>
      <c r="H25" s="101">
        <f>H19+(H20-H21)-(H23+H24)</f>
        <v>28744080316.22032</v>
      </c>
      <c r="I25" s="102">
        <f t="shared" si="5"/>
        <v>0.22398306675987248</v>
      </c>
      <c r="J25" s="103">
        <f t="shared" si="0"/>
        <v>2160896301.537369</v>
      </c>
      <c r="K25" s="104">
        <f t="shared" si="3"/>
        <v>1.0751770896047064</v>
      </c>
      <c r="L25" s="101">
        <f>+L19+L20-L21-L23-L24</f>
        <v>39103856107.192215</v>
      </c>
      <c r="M25" s="105">
        <f t="shared" si="2"/>
        <v>0.7903306654218549</v>
      </c>
      <c r="N25" s="106">
        <f>N19+(N20-N21)-(N23+N24)</f>
        <v>37389384829.8161</v>
      </c>
      <c r="O25" s="107">
        <f>N25/$N$17</f>
        <v>0.21455120874017236</v>
      </c>
    </row>
    <row r="26" spans="1:15" ht="17.25">
      <c r="A26" s="10"/>
      <c r="B26" s="108"/>
      <c r="C26" s="109" t="s">
        <v>44</v>
      </c>
      <c r="D26" s="73"/>
      <c r="E26" s="73"/>
      <c r="F26" s="110"/>
      <c r="G26" s="111"/>
      <c r="H26" s="82">
        <v>0</v>
      </c>
      <c r="I26" s="111"/>
      <c r="J26" s="84"/>
      <c r="K26" s="83">
        <f t="shared" si="3"/>
        <v>0</v>
      </c>
      <c r="L26" s="82"/>
      <c r="M26" s="112">
        <f t="shared" si="2"/>
        <v>0</v>
      </c>
      <c r="N26" s="86">
        <v>0</v>
      </c>
      <c r="O26" s="113"/>
    </row>
    <row r="27" spans="1:15" ht="17.25">
      <c r="A27" s="10">
        <v>711</v>
      </c>
      <c r="B27" s="79" t="s">
        <v>45</v>
      </c>
      <c r="C27" s="114" t="s">
        <v>46</v>
      </c>
      <c r="D27" s="62" t="s">
        <v>47</v>
      </c>
      <c r="E27" s="62"/>
      <c r="F27" s="90">
        <v>2912516331</v>
      </c>
      <c r="G27" s="100">
        <f aca="true" t="shared" si="6" ref="G27:G35">+F27/F$17</f>
        <v>0.02355121064447449</v>
      </c>
      <c r="H27" s="92">
        <v>690623307</v>
      </c>
      <c r="I27" s="100">
        <f aca="true" t="shared" si="7" ref="I27:I35">H27/$H$17</f>
        <v>0.005381557683388962</v>
      </c>
      <c r="J27" s="93">
        <f>F27-H27</f>
        <v>2221893024</v>
      </c>
      <c r="K27" s="91">
        <f t="shared" si="3"/>
        <v>4.217228554958108</v>
      </c>
      <c r="L27" s="92"/>
      <c r="M27" s="97">
        <f t="shared" si="2"/>
        <v>0</v>
      </c>
      <c r="N27" s="95">
        <v>1269745725</v>
      </c>
      <c r="O27" s="98">
        <f>N27/$N$17</f>
        <v>0.007286171765901087</v>
      </c>
    </row>
    <row r="28" spans="1:15" ht="17.25">
      <c r="A28" s="10">
        <v>811</v>
      </c>
      <c r="B28" s="79" t="s">
        <v>48</v>
      </c>
      <c r="C28" s="115" t="s">
        <v>49</v>
      </c>
      <c r="D28" s="62" t="s">
        <v>50</v>
      </c>
      <c r="E28" s="62"/>
      <c r="F28" s="90">
        <v>211141735</v>
      </c>
      <c r="G28" s="100">
        <f t="shared" si="6"/>
        <v>0.001707335826377144</v>
      </c>
      <c r="H28" s="92">
        <v>187520324</v>
      </c>
      <c r="I28" s="100">
        <f t="shared" si="7"/>
        <v>0.00146121833738488</v>
      </c>
      <c r="J28" s="93">
        <f>F28-H28</f>
        <v>23621411</v>
      </c>
      <c r="K28" s="91">
        <f t="shared" si="3"/>
        <v>1.1259672044935247</v>
      </c>
      <c r="L28" s="92"/>
      <c r="M28" s="97">
        <f t="shared" si="2"/>
        <v>0</v>
      </c>
      <c r="N28" s="95">
        <v>832281994</v>
      </c>
      <c r="O28" s="98">
        <f>N28/$N$17</f>
        <v>0.004775877127643535</v>
      </c>
    </row>
    <row r="29" spans="1:15" ht="17.25">
      <c r="A29" s="10"/>
      <c r="B29" s="108" t="s">
        <v>51</v>
      </c>
      <c r="C29" s="116" t="s">
        <v>81</v>
      </c>
      <c r="D29" s="73" t="s">
        <v>52</v>
      </c>
      <c r="E29" s="73"/>
      <c r="F29" s="82">
        <f>F27-F28</f>
        <v>2701374596</v>
      </c>
      <c r="G29" s="111">
        <f t="shared" si="6"/>
        <v>0.021843874818097346</v>
      </c>
      <c r="H29" s="82">
        <f>H27-H28</f>
        <v>503102983</v>
      </c>
      <c r="I29" s="111">
        <f t="shared" si="7"/>
        <v>0.003920339346004082</v>
      </c>
      <c r="J29" s="84">
        <f>F29-H29</f>
        <v>2198271613</v>
      </c>
      <c r="K29" s="83">
        <f t="shared" si="3"/>
        <v>5.369426712383457</v>
      </c>
      <c r="L29" s="82">
        <f>+L27-L28</f>
        <v>0</v>
      </c>
      <c r="M29" s="112">
        <f t="shared" si="2"/>
        <v>0</v>
      </c>
      <c r="N29" s="86">
        <f>N27-N28</f>
        <v>437463731</v>
      </c>
      <c r="O29" s="113">
        <f>N29/$N$17</f>
        <v>0.002510294638257552</v>
      </c>
    </row>
    <row r="30" spans="1:15" ht="17.25">
      <c r="A30" s="10"/>
      <c r="B30" s="79" t="s">
        <v>53</v>
      </c>
      <c r="C30" s="89" t="s">
        <v>82</v>
      </c>
      <c r="D30" s="62" t="s">
        <v>54</v>
      </c>
      <c r="E30" s="62"/>
      <c r="F30" s="101">
        <f>F25+F29</f>
        <v>33606351213.75769</v>
      </c>
      <c r="G30" s="102">
        <f t="shared" si="6"/>
        <v>0.27174792051917884</v>
      </c>
      <c r="H30" s="101">
        <f>H25+H29</f>
        <v>29247183299.22032</v>
      </c>
      <c r="I30" s="102">
        <f t="shared" si="7"/>
        <v>0.22790340610587656</v>
      </c>
      <c r="J30" s="103">
        <f>F30-H30</f>
        <v>4359167914.537369</v>
      </c>
      <c r="K30" s="104">
        <f>IF(H30&lt;&gt;0,(F30/H30),0)</f>
        <v>1.1490457344196143</v>
      </c>
      <c r="L30" s="101">
        <f>+L29+L25</f>
        <v>39103856107.192215</v>
      </c>
      <c r="M30" s="105">
        <f t="shared" si="2"/>
        <v>0.859412716782594</v>
      </c>
      <c r="N30" s="106">
        <f>N25+N29</f>
        <v>37826848560.8161</v>
      </c>
      <c r="O30" s="107">
        <f>N30/$N$17</f>
        <v>0.21706150337842992</v>
      </c>
    </row>
    <row r="31" spans="1:15" ht="17.25">
      <c r="A31" s="10">
        <v>821</v>
      </c>
      <c r="B31" s="108" t="s">
        <v>55</v>
      </c>
      <c r="C31" s="81" t="s">
        <v>72</v>
      </c>
      <c r="D31" s="73" t="s">
        <v>56</v>
      </c>
      <c r="E31" s="73"/>
      <c r="F31" s="117">
        <f>6667758229-F34</f>
        <v>6417327555</v>
      </c>
      <c r="G31" s="102">
        <f t="shared" si="6"/>
        <v>0.05189184054137256</v>
      </c>
      <c r="H31" s="101">
        <f>6434380326-H34</f>
        <v>6402198283</v>
      </c>
      <c r="I31" s="102">
        <f t="shared" si="7"/>
        <v>0.04988797657310785</v>
      </c>
      <c r="J31" s="103">
        <f>F31-H31</f>
        <v>15129272</v>
      </c>
      <c r="K31" s="104">
        <f t="shared" si="3"/>
        <v>1.0023631370556225</v>
      </c>
      <c r="L31" s="101">
        <f>7239.18591994017*1000000</f>
        <v>7239185919.940169</v>
      </c>
      <c r="M31" s="105">
        <f t="shared" si="2"/>
        <v>0.8864708858110164</v>
      </c>
      <c r="N31" s="106">
        <v>7031703534</v>
      </c>
      <c r="O31" s="107">
        <f>N31/$N$17</f>
        <v>0.04034996830221082</v>
      </c>
    </row>
    <row r="32" spans="1:15" ht="18" customHeight="1" hidden="1">
      <c r="A32" s="10"/>
      <c r="B32" s="79"/>
      <c r="C32" s="118" t="s">
        <v>57</v>
      </c>
      <c r="D32" s="73"/>
      <c r="E32" s="62"/>
      <c r="F32" s="90"/>
      <c r="G32" s="102">
        <f t="shared" si="6"/>
        <v>0</v>
      </c>
      <c r="H32" s="101">
        <v>0</v>
      </c>
      <c r="I32" s="102">
        <f t="shared" si="7"/>
        <v>0</v>
      </c>
      <c r="J32" s="103"/>
      <c r="K32" s="104">
        <f t="shared" si="3"/>
        <v>0</v>
      </c>
      <c r="L32" s="101"/>
      <c r="M32" s="105">
        <f t="shared" si="2"/>
        <v>0</v>
      </c>
      <c r="N32" s="106">
        <v>0</v>
      </c>
      <c r="O32" s="107"/>
    </row>
    <row r="33" spans="1:15" ht="18" customHeight="1" hidden="1">
      <c r="A33" s="10"/>
      <c r="B33" s="79"/>
      <c r="C33" s="81" t="s">
        <v>58</v>
      </c>
      <c r="D33" s="73">
        <v>52</v>
      </c>
      <c r="E33" s="62"/>
      <c r="F33" s="119"/>
      <c r="G33" s="102">
        <f t="shared" si="6"/>
        <v>0</v>
      </c>
      <c r="H33" s="101">
        <v>0</v>
      </c>
      <c r="I33" s="102">
        <f t="shared" si="7"/>
        <v>0</v>
      </c>
      <c r="J33" s="103"/>
      <c r="K33" s="104">
        <f t="shared" si="3"/>
        <v>0</v>
      </c>
      <c r="L33" s="101"/>
      <c r="M33" s="105">
        <f t="shared" si="2"/>
        <v>0</v>
      </c>
      <c r="N33" s="106">
        <v>0</v>
      </c>
      <c r="O33" s="107"/>
    </row>
    <row r="34" spans="1:15" ht="17.25">
      <c r="A34" s="10"/>
      <c r="B34" s="79"/>
      <c r="C34" s="120" t="s">
        <v>75</v>
      </c>
      <c r="D34" s="62"/>
      <c r="E34" s="62"/>
      <c r="F34" s="119">
        <v>250430674</v>
      </c>
      <c r="G34" s="102">
        <f t="shared" si="6"/>
        <v>0.0020250343293995153</v>
      </c>
      <c r="H34" s="101">
        <v>32182043</v>
      </c>
      <c r="I34" s="102">
        <f t="shared" si="7"/>
        <v>0.00025077277152160167</v>
      </c>
      <c r="J34" s="103"/>
      <c r="K34" s="104"/>
      <c r="L34" s="101"/>
      <c r="M34" s="105"/>
      <c r="N34" s="106">
        <v>-30302708</v>
      </c>
      <c r="O34" s="107"/>
    </row>
    <row r="35" spans="1:15" ht="18" thickBot="1">
      <c r="A35" s="10"/>
      <c r="B35" s="121" t="s">
        <v>59</v>
      </c>
      <c r="C35" s="122" t="s">
        <v>83</v>
      </c>
      <c r="D35" s="123" t="s">
        <v>60</v>
      </c>
      <c r="E35" s="123"/>
      <c r="F35" s="124">
        <f>F30-F31-F34</f>
        <v>26938592984.75769</v>
      </c>
      <c r="G35" s="125">
        <f t="shared" si="6"/>
        <v>0.21783104564840675</v>
      </c>
      <c r="H35" s="124">
        <f>H30-H31-H34</f>
        <v>22812802973.22032</v>
      </c>
      <c r="I35" s="125">
        <f t="shared" si="7"/>
        <v>0.17776465676124711</v>
      </c>
      <c r="J35" s="126">
        <f>F35-H35</f>
        <v>4125790011.537369</v>
      </c>
      <c r="K35" s="127">
        <f t="shared" si="3"/>
        <v>1.1808541465238</v>
      </c>
      <c r="L35" s="124">
        <f>+L30-L31-L33-L32</f>
        <v>31864670187.252045</v>
      </c>
      <c r="M35" s="128">
        <f t="shared" si="2"/>
        <v>0.8454063019153699</v>
      </c>
      <c r="N35" s="129">
        <f>N30-N31-N34</f>
        <v>30825447734.8161</v>
      </c>
      <c r="O35" s="130">
        <f>N35/$N$17</f>
        <v>0.17688542086383216</v>
      </c>
    </row>
    <row r="36" spans="1:12" ht="8.25" customHeight="1" thickTop="1">
      <c r="A36" s="1"/>
      <c r="B36" s="29"/>
      <c r="C36" s="6"/>
      <c r="D36" s="3"/>
      <c r="E36" s="3"/>
      <c r="F36" s="11"/>
      <c r="H36" s="11"/>
      <c r="J36" s="11"/>
      <c r="L36" s="11"/>
    </row>
    <row r="37" spans="1:12" ht="17.25">
      <c r="A37" s="1"/>
      <c r="B37" s="31"/>
      <c r="D37" s="3"/>
      <c r="E37" s="3"/>
      <c r="F37" s="12"/>
      <c r="L37" s="5" t="s">
        <v>84</v>
      </c>
    </row>
    <row r="38" spans="1:12" ht="17.25">
      <c r="A38" s="1"/>
      <c r="B38" s="29"/>
      <c r="C38" s="22" t="s">
        <v>62</v>
      </c>
      <c r="D38" s="3"/>
      <c r="E38" s="3"/>
      <c r="F38" s="13"/>
      <c r="H38" s="3" t="s">
        <v>61</v>
      </c>
      <c r="L38" s="22" t="s">
        <v>73</v>
      </c>
    </row>
    <row r="39" spans="1:12" ht="16.5">
      <c r="A39" s="14"/>
      <c r="B39" s="32"/>
      <c r="C39" s="23"/>
      <c r="D39" s="16"/>
      <c r="E39" s="16"/>
      <c r="F39" s="17"/>
      <c r="H39" s="15"/>
      <c r="J39" s="18"/>
      <c r="L39" s="23"/>
    </row>
    <row r="40" ht="16.5">
      <c r="F40" s="19"/>
    </row>
    <row r="41" spans="3:6" ht="16.5">
      <c r="C41" s="20"/>
      <c r="F41" s="17"/>
    </row>
    <row r="42" ht="17.25">
      <c r="F42" s="21"/>
    </row>
    <row r="43" spans="3:12" ht="16.5">
      <c r="C43" s="23" t="s">
        <v>71</v>
      </c>
      <c r="F43" s="12"/>
      <c r="H43" s="15" t="s">
        <v>63</v>
      </c>
      <c r="L43" s="27" t="s">
        <v>74</v>
      </c>
    </row>
  </sheetData>
  <sheetProtection/>
  <mergeCells count="6">
    <mergeCell ref="N7:O7"/>
    <mergeCell ref="J7:K7"/>
    <mergeCell ref="H7:I7"/>
    <mergeCell ref="F7:G7"/>
    <mergeCell ref="B3:M3"/>
    <mergeCell ref="B4:M4"/>
  </mergeCells>
  <printOptions/>
  <pageMargins left="0.43" right="0.23" top="0.27" bottom="0.3" header="0.17" footer="0.19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pthaokt</dc:creator>
  <cp:keywords/>
  <dc:description/>
  <cp:lastModifiedBy>Cuong</cp:lastModifiedBy>
  <cp:lastPrinted>2010-10-18T02:38:42Z</cp:lastPrinted>
  <dcterms:created xsi:type="dcterms:W3CDTF">2010-04-13T02:28:59Z</dcterms:created>
  <dcterms:modified xsi:type="dcterms:W3CDTF">2010-10-18T03:18:12Z</dcterms:modified>
  <cp:category/>
  <cp:version/>
  <cp:contentType/>
  <cp:contentStatus/>
</cp:coreProperties>
</file>